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C:\Users\paul.mott\Documents\"/>
    </mc:Choice>
  </mc:AlternateContent>
  <xr:revisionPtr revIDLastSave="0" documentId="13_ncr:1_{FED2DAB9-CFBD-4FEF-A13F-CCDA19C3CB49}" xr6:coauthVersionLast="47" xr6:coauthVersionMax="47" xr10:uidLastSave="{00000000-0000-0000-0000-000000000000}"/>
  <bookViews>
    <workbookView xWindow="-110" yWindow="-110" windowWidth="19420" windowHeight="10420" xr2:uid="{1A94F227-DC5A-4D38-82E6-7F982A00A343}"/>
  </bookViews>
  <sheets>
    <sheet name="MWkm weighting" sheetId="1" r:id="rId1"/>
  </sheets>
  <definedNames>
    <definedName name="Assumedyears">'MWkm weighting'!$K$16</definedName>
    <definedName name="Overheads">'MWkm weighting'!A1048575</definedName>
    <definedName name="WACC">'MWkm weighting'!A1048574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17" i="1" l="1"/>
  <c r="H39" i="1" l="1"/>
  <c r="H38" i="1"/>
  <c r="H37" i="1"/>
  <c r="H18" i="1"/>
  <c r="H17" i="1"/>
  <c r="H16" i="1"/>
  <c r="H15" i="1"/>
  <c r="H14" i="1"/>
  <c r="H13" i="1"/>
  <c r="H12" i="1"/>
  <c r="H52" i="1"/>
  <c r="G52" i="1"/>
  <c r="H51" i="1"/>
  <c r="G51" i="1"/>
  <c r="H50" i="1"/>
  <c r="G50" i="1"/>
  <c r="H49" i="1"/>
  <c r="G49" i="1"/>
  <c r="G39" i="1"/>
  <c r="G38" i="1"/>
  <c r="G37" i="1"/>
  <c r="H36" i="1"/>
  <c r="G36" i="1"/>
  <c r="H35" i="1"/>
  <c r="G35" i="1"/>
  <c r="H34" i="1"/>
  <c r="G34" i="1"/>
  <c r="H33" i="1"/>
  <c r="G33" i="1"/>
  <c r="G12" i="1"/>
  <c r="G18" i="1"/>
  <c r="G17" i="1"/>
  <c r="G16" i="1"/>
  <c r="G15" i="1"/>
  <c r="G14" i="1"/>
  <c r="G13" i="1"/>
  <c r="H57" i="1" l="1"/>
  <c r="H41" i="1"/>
  <c r="H20" i="1"/>
  <c r="K19" i="1" l="1"/>
  <c r="D43" i="1" s="1"/>
  <c r="D59" i="1" l="1"/>
  <c r="D22" i="1"/>
  <c r="D26" i="1" s="1"/>
  <c r="D30" i="1" s="1"/>
  <c r="D44" i="1"/>
  <c r="D60"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tc={171901C3-0FF9-492F-9CA2-1610FC1AF1E1}</author>
    <author>tc={9E51B734-B54D-4A59-BC67-5CDDE66A571A}</author>
    <author>tc={C41E08B3-22F2-419D-A9DE-CEAE0375FDC2}</author>
    <author>tc={4A7EE88A-14EF-4625-9C15-D489FB78920D}</author>
    <author>tc={C9A25D62-B89C-4FD1-810C-8E916E2AD708}</author>
    <author>tc={46DB6EA2-57BB-460A-8883-B992EBE67A62}</author>
    <author>tc={FD304629-4380-49C2-8E6C-78F63FC49289}</author>
    <author>tc={C33910DF-9AC5-419A-87AB-1AAB9A2ADFB9}</author>
    <author>tc={7976703A-3E9B-4C88-92E1-3A6665D87DA7}</author>
    <author>tc={EDA9A183-7BAD-4A85-933D-AAB720A4C4EB}</author>
    <author>tc={5C3CA958-11EC-4B62-9E4B-EFB30FB61B07}</author>
    <author>tc={DB259098-9601-44DE-B989-862FAC2C368F}</author>
    <author>tc={6E7DD64D-1026-4EE1-9FE2-AD75C5022B46}</author>
    <author>tc={3AFB2B04-2ED8-4FE9-A71E-9F550DC579FF}</author>
    <author>tc={0225D773-CDC9-4778-83DE-71BDD500544B}</author>
  </authors>
  <commentList>
    <comment ref="E11" authorId="0" shapeId="0" xr:uid="{171901C3-0FF9-492F-9CA2-1610FC1AF1E1}">
      <text>
        <t>[Threaded comment]
Your version of Excel allows you to read this threaded comment; however, any edits to it will get removed if the file is opened in a newer version of Excel. Learn more: https://go.microsoft.com/fwlink/?linkid=870924
Comment:
    For a new build circuit, there was no circuit before the investment, therefore the inital capacity is always 0</t>
      </text>
    </comment>
    <comment ref="B16" authorId="1" shapeId="0" xr:uid="{9E51B734-B54D-4A59-BC67-5CDDE66A571A}">
      <text>
        <t>[Threaded comment]
Your version of Excel allows you to read this threaded comment; however, any edits to it will get removed if the file is opened in a newer version of Excel. Learn more: https://go.microsoft.com/fwlink/?linkid=870924
Comment:
    This is a simple reconductoring, 30 years after the asset was buit. It increases the circuit capacity, but does not change the asset life</t>
      </text>
    </comment>
    <comment ref="B17" authorId="2" shapeId="0" xr:uid="{C41E08B3-22F2-419D-A9DE-CEAE0375FDC2}">
      <text>
        <t>[Threaded comment]
Your version of Excel allows you to read this threaded comment; however, any edits to it will get removed if the file is opened in a newer version of Excel. Learn more: https://go.microsoft.com/fwlink/?linkid=870924
Comment:
    This is a simple reconductoring, 30 years after the asset was buit. It increases the circuit capacity, but does not change the asset life</t>
      </text>
    </comment>
    <comment ref="G17" authorId="3" shapeId="0" xr:uid="{4A7EE88A-14EF-4625-9C15-D489FB78920D}">
      <text>
        <t>[Threaded comment]
Your version of Excel allows you to read this threaded comment; however, any edits to it will get removed if the file is opened in a newer version of Excel. Learn more: https://go.microsoft.com/fwlink/?linkid=870924
Comment:
    Because the incremental capacity of this reinforcement is 0, its weighting in the expansion constant is 0. This means that like for like reconductoring has no impact on cost</t>
      </text>
    </comment>
    <comment ref="B18" authorId="4" shapeId="0" xr:uid="{C9A25D62-B89C-4FD1-810C-8E916E2AD708}">
      <text>
        <t>[Threaded comment]
Your version of Excel allows you to read this threaded comment; however, any edits to it will get removed if the file is opened in a newer version of Excel. Learn more: https://go.microsoft.com/fwlink/?linkid=870924
Comment:
    This is a simple reconductoring, 30 years after the asset was buit. It increases the circuit capacity, but does not change the asset life</t>
      </text>
    </comment>
    <comment ref="E32" authorId="5" shapeId="0" xr:uid="{46DB6EA2-57BB-460A-8883-B992EBE67A62}">
      <text>
        <t>[Threaded comment]
Your version of Excel allows you to read this threaded comment; however, any edits to it will get removed if the file is opened in a newer version of Excel. Learn more: https://go.microsoft.com/fwlink/?linkid=870924
Comment:
    For a new build circuit, there was no circuit before the investment, therefore the inital capacity is always 0</t>
      </text>
    </comment>
    <comment ref="B37" authorId="6" shapeId="0" xr:uid="{FD304629-4380-49C2-8E6C-78F63FC49289}">
      <text>
        <t>[Threaded comment]
Your version of Excel allows you to read this threaded comment; however, any edits to it will get removed if the file is opened in a newer version of Excel. Learn more: https://go.microsoft.com/fwlink/?linkid=870924
Comment:
    This is a simple reconductoring, 30 years after the asset was buit. It increases the circuit capacity, but does not change the asset life</t>
      </text>
    </comment>
    <comment ref="B38" authorId="7" shapeId="0" xr:uid="{C33910DF-9AC5-419A-87AB-1AAB9A2ADFB9}">
      <text>
        <t>[Threaded comment]
Your version of Excel allows you to read this threaded comment; however, any edits to it will get removed if the file is opened in a newer version of Excel. Learn more: https://go.microsoft.com/fwlink/?linkid=870924
Comment:
    This is a simple reconductoring, 30 years after the asset was buit. It increases the circuit capacity, but does not change the asset life</t>
      </text>
    </comment>
    <comment ref="G38" authorId="8" shapeId="0" xr:uid="{7976703A-3E9B-4C88-92E1-3A6665D87DA7}">
      <text>
        <t>[Threaded comment]
Your version of Excel allows you to read this threaded comment; however, any edits to it will get removed if the file is opened in a newer version of Excel. Learn more: https://go.microsoft.com/fwlink/?linkid=870924
Comment:
    Because the incremental capacity of this reinforcement is 0, its weighting in the expansion constant is 0. This means that like for like reconductoring has no impact on cost</t>
      </text>
    </comment>
    <comment ref="B39" authorId="9" shapeId="0" xr:uid="{EDA9A183-7BAD-4A85-933D-AAB720A4C4EB}">
      <text>
        <t>[Threaded comment]
Your version of Excel allows you to read this threaded comment; however, any edits to it will get removed if the file is opened in a newer version of Excel. Learn more: https://go.microsoft.com/fwlink/?linkid=870924
Comment:
    This is a simple reconductoring, 30 years after the asset was buit. It increases the circuit capacity, but does not change the asset life</t>
      </text>
    </comment>
    <comment ref="E48" authorId="10" shapeId="0" xr:uid="{5C3CA958-11EC-4B62-9E4B-EFB30FB61B07}">
      <text>
        <t>[Threaded comment]
Your version of Excel allows you to read this threaded comment; however, any edits to it will get removed if the file is opened in a newer version of Excel. Learn more: https://go.microsoft.com/fwlink/?linkid=870924
Comment:
    For a new build circuit, there was no circuit before the investment, therefore the inital capacity is always 0</t>
      </text>
    </comment>
    <comment ref="B53" authorId="11" shapeId="0" xr:uid="{DB259098-9601-44DE-B989-862FAC2C368F}">
      <text>
        <t>[Threaded comment]
Your version of Excel allows you to read this threaded comment; however, any edits to it will get removed if the file is opened in a newer version of Excel. Learn more: https://go.microsoft.com/fwlink/?linkid=870924
Comment:
    This is a simple reconductoring, 30 years after the asset was buit. It increases the circuit capacity, but does not change the asset life</t>
      </text>
    </comment>
    <comment ref="B54" authorId="12" shapeId="0" xr:uid="{6E7DD64D-1026-4EE1-9FE2-AD75C5022B46}">
      <text>
        <t>[Threaded comment]
Your version of Excel allows you to read this threaded comment; however, any edits to it will get removed if the file is opened in a newer version of Excel. Learn more: https://go.microsoft.com/fwlink/?linkid=870924
Comment:
    This is a simple reconductoring, 30 years after the asset was buit. It increases the circuit capacity, but does not change the asset life</t>
      </text>
    </comment>
    <comment ref="I54" authorId="13" shapeId="0" xr:uid="{3AFB2B04-2ED8-4FE9-A71E-9F550DC579FF}">
      <text>
        <t>[Threaded comment]
Your version of Excel allows you to read this threaded comment; however, any edits to it will get removed if the file is opened in a newer version of Excel. Learn more: https://go.microsoft.com/fwlink/?linkid=870924
Comment:
    Because the incremental capacity of this reinforcement is 0, its weighting in the expansion constant is 0. This means that like for like reconductoring has no impact on cost</t>
      </text>
    </comment>
    <comment ref="B55" authorId="14" shapeId="0" xr:uid="{0225D773-CDC9-4778-83DE-71BDD500544B}">
      <text>
        <t>[Threaded comment]
Your version of Excel allows you to read this threaded comment; however, any edits to it will get removed if the file is opened in a newer version of Excel. Learn more: https://go.microsoft.com/fwlink/?linkid=870924
Comment:
    This is a simple reconductoring, 30 years after the asset was buit. It increases the circuit capacity, but does not change the asset life</t>
      </text>
    </comment>
  </commentList>
</comments>
</file>

<file path=xl/sharedStrings.xml><?xml version="1.0" encoding="utf-8"?>
<sst xmlns="http://schemas.openxmlformats.org/spreadsheetml/2006/main" count="87" uniqueCount="57">
  <si>
    <t>Length (km)</t>
  </si>
  <si>
    <t>Capital Cost (£)</t>
  </si>
  <si>
    <t>New Capacity (MVA)</t>
  </si>
  <si>
    <t>Initial Capacity (MVA)</t>
  </si>
  <si>
    <t>Expansion Constant</t>
  </si>
  <si>
    <t>Cost /MWkm</t>
  </si>
  <si>
    <t>New Build 1</t>
  </si>
  <si>
    <t>New Build 3</t>
  </si>
  <si>
    <t>New Build 4</t>
  </si>
  <si>
    <t>Reconductor 1</t>
  </si>
  <si>
    <t>Reconductor 2</t>
  </si>
  <si>
    <t>Reconductor 3</t>
  </si>
  <si>
    <t>WACC</t>
  </si>
  <si>
    <t>Overheads</t>
  </si>
  <si>
    <t>Average (MWkm weighted)</t>
  </si>
  <si>
    <t>Annualisation Factor</t>
  </si>
  <si>
    <t>Assumed Asset Life (years)</t>
  </si>
  <si>
    <t>Total</t>
  </si>
  <si>
    <t>New Build 2</t>
  </si>
  <si>
    <t>400 kV OHL related</t>
  </si>
  <si>
    <t>Incremental Capacity (MVA)</t>
  </si>
  <si>
    <t>275 kV OHL related</t>
  </si>
  <si>
    <t>132 kV OHL related</t>
  </si>
  <si>
    <t>Expansion Factor 275 OHL</t>
  </si>
  <si>
    <t>£/MWkm</t>
  </si>
  <si>
    <t>(calculation of EFs for 132, 275 and 400 kV cables proceeds on same basis as blocks above)</t>
  </si>
  <si>
    <t>Calculation performed ahead of every price control</t>
  </si>
  <si>
    <t>10 years historic data</t>
  </si>
  <si>
    <t>all costs below are from new TO activity on these circuits over last 10 years ahead of each price control and have been inflated up to the year they are calculated for (as per baseline)</t>
  </si>
  <si>
    <t>primary difference from baseline is adding in reconductoring</t>
  </si>
  <si>
    <t>No subs, or components such as bays, transformers</t>
  </si>
  <si>
    <t>All data below is synthesised</t>
  </si>
  <si>
    <t>There is no geometric averaging (alpha 0.13)</t>
  </si>
  <si>
    <t>Subs and their components excluded</t>
  </si>
  <si>
    <r>
      <t>14.15.1</t>
    </r>
    <r>
      <rPr>
        <sz val="7"/>
        <color theme="1"/>
        <rFont val="Times New Roman"/>
        <family val="1"/>
      </rPr>
      <t xml:space="preserve">   baseline  </t>
    </r>
    <r>
      <rPr>
        <sz val="11"/>
        <color theme="1"/>
        <rFont val="Arial (W1)"/>
      </rPr>
      <t>The expansion constant, expressed in £/MWkm, represents the annuitised value of the transmission infrastructure capital investment required to transport 1 MW over 1 km.  Its magnitude is derived from the projected cost of 400kV overhead line, including an estimate of the cost of capital, to provide for future system expansion.</t>
    </r>
  </si>
  <si>
    <t>Philosophy : reflects growth in NETS which comes increasingly from reconductoring, not just primary new build</t>
  </si>
  <si>
    <t>no reconductoring</t>
  </si>
  <si>
    <t>Treatment of the notional case of reconductoring that gives no extra capacity, if this was ever a thing : omit that data (implication is therefore apply average £/MWkm to it, to avoid divide by zero)</t>
  </si>
  <si>
    <t>data for 132, in this</t>
  </si>
  <si>
    <t>If at the start of a price control there is no data to calculate a particular expansion factor, e.g. no 132 cables, then EF for that asset class is that</t>
  </si>
  <si>
    <t>calculated at start of previous price control.  Inflation does not apply as EFs are dimensionless.</t>
  </si>
  <si>
    <t>synthetic dataset</t>
  </si>
  <si>
    <t>Baseline legal text for interest and reference</t>
  </si>
  <si>
    <t xml:space="preserve"> - didn't seem point synthesising more data blocks to show same approach</t>
  </si>
  <si>
    <t>Build below is one year's new build/reconductoring/reinforcements data from the Tos</t>
  </si>
  <si>
    <t>alpha</t>
  </si>
  <si>
    <t>Within year expansion constant (0 if no construction)</t>
  </si>
  <si>
    <t>CPI (previous year)</t>
  </si>
  <si>
    <t>CPI (current year)</t>
  </si>
  <si>
    <t>Applying Geometric moving average to an expansion constant</t>
  </si>
  <si>
    <t>Expansion constant for previous year</t>
  </si>
  <si>
    <t>Geometric moving average applied again to this value as per cells B24 to D30 - not shown here explicitly - re : last year's £/MWkm value for this asset class</t>
  </si>
  <si>
    <t>If no new £/MWkm value for this asset class as no new data last year, just RPI up last year's £/MWkm, B24 to D30 show this)</t>
  </si>
  <si>
    <t>Expansion Constant for this year, input to geometric rolling average as below</t>
  </si>
  <si>
    <t>(let's say.  Needs inflating up, which is done as part of cell D30, so look on it as 15.53 in correct year's money)</t>
  </si>
  <si>
    <t>If no new £/MWkm value for this asset class as no new data last year, just RPI up last year's £/MWkm - that's embedded in cell D30</t>
  </si>
  <si>
    <t>( = the 15.53 has been slugged down a fifth of the way to 13.48)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</si>
</sst>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8" formatCode="_-* #,##0.00_-;\-* #,##0.00_-;_-* &quot;-&quot;??_-;_-@_-"/>
  </numFmts>
  <fonts count="11">
    <font>
      <sz val="11"/>
      <color theme="1"/>
      <name val="Calibri"/>
      <family val="2"/>
      <scheme val="minor"/>
    </font>
    <font>
      <b/>
      <sz val="11"/>
      <color theme="1"/>
      <name val="Calibri"/>
      <family val="2"/>
      <scheme val="minor"/>
    </font>
    <font>
      <sz val="11"/>
      <color rgb="FFFF0000"/>
      <name val="Calibri"/>
      <family val="2"/>
      <scheme val="minor"/>
    </font>
    <font>
      <b/>
      <sz val="14"/>
      <color theme="1"/>
      <name val="Calibri"/>
      <family val="2"/>
      <scheme val="minor"/>
    </font>
    <font>
      <b/>
      <sz val="11"/>
      <color rgb="FFFF0000"/>
      <name val="Calibri"/>
      <family val="2"/>
      <scheme val="minor"/>
    </font>
    <font>
      <sz val="11"/>
      <color theme="1"/>
      <name val="Arial (W1)"/>
    </font>
    <font>
      <sz val="11"/>
      <color theme="1"/>
      <name val="Arial"/>
      <family val="2"/>
    </font>
    <font>
      <sz val="7"/>
      <color theme="1"/>
      <name val="Times New Roman"/>
      <family val="1"/>
    </font>
    <font>
      <i/>
      <sz val="11"/>
      <color theme="1"/>
      <name val="Calibri"/>
      <family val="2"/>
      <scheme val="minor"/>
    </font>
    <font>
      <b/>
      <sz val="15"/>
      <color theme="1"/>
      <name val="Calibri"/>
      <family val="2"/>
      <scheme val="minor"/>
    </font>
    <font>
      <sz val="11"/>
      <color theme="1"/>
      <name val="Calibri"/>
      <family val="2"/>
      <scheme val="minor"/>
    </font>
  </fonts>
  <fills count="3">
    <fill>
      <patternFill patternType="none"/>
    </fill>
    <fill>
      <patternFill patternType="gray125"/>
    </fill>
    <fill>
      <patternFill patternType="solid">
        <fgColor rgb="FFFFFF00"/>
        <bgColor indexed="64"/>
      </patternFill>
    </fill>
  </fills>
  <borders count="4">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s>
  <cellStyleXfs count="2">
    <xf numFmtId="0" fontId="0" fillId="0" borderId="0"/>
    <xf numFmtId="168" fontId="10" fillId="0" borderId="0" applyFont="0" applyFill="0" applyBorder="0" applyAlignment="0" applyProtection="0"/>
  </cellStyleXfs>
  <cellXfs count="34">
    <xf numFmtId="0" fontId="0" fillId="0" borderId="0" xfId="0"/>
    <xf numFmtId="0" fontId="1" fillId="0" borderId="0" xfId="0" applyFont="1"/>
    <xf numFmtId="0" fontId="0" fillId="2" borderId="0" xfId="0" applyFill="1"/>
    <xf numFmtId="3" fontId="0" fillId="2" borderId="0" xfId="0" applyNumberFormat="1" applyFill="1"/>
    <xf numFmtId="3" fontId="0" fillId="0" borderId="0" xfId="0" applyNumberFormat="1"/>
    <xf numFmtId="2" fontId="0" fillId="0" borderId="0" xfId="0" applyNumberFormat="1"/>
    <xf numFmtId="3" fontId="0" fillId="0" borderId="0" xfId="0" applyNumberFormat="1" applyFill="1"/>
    <xf numFmtId="2" fontId="0" fillId="0" borderId="0" xfId="0" applyNumberFormat="1" applyFill="1"/>
    <xf numFmtId="164" fontId="0" fillId="0" borderId="0" xfId="0" applyNumberFormat="1"/>
    <xf numFmtId="0" fontId="1" fillId="0" borderId="1" xfId="0" applyFont="1" applyBorder="1"/>
    <xf numFmtId="2" fontId="1" fillId="0" borderId="2" xfId="0" applyNumberFormat="1" applyFont="1" applyBorder="1"/>
    <xf numFmtId="0" fontId="0" fillId="0" borderId="0" xfId="0" applyFill="1"/>
    <xf numFmtId="0" fontId="3" fillId="0" borderId="0" xfId="0" applyFont="1" applyAlignment="1">
      <alignment wrapText="1"/>
    </xf>
    <xf numFmtId="0" fontId="4" fillId="0" borderId="1" xfId="0" applyFont="1" applyBorder="1" applyAlignment="1">
      <alignment wrapText="1"/>
    </xf>
    <xf numFmtId="2" fontId="4" fillId="0" borderId="2" xfId="0" applyNumberFormat="1" applyFont="1" applyBorder="1"/>
    <xf numFmtId="0" fontId="0" fillId="0" borderId="0" xfId="0" applyFont="1"/>
    <xf numFmtId="0" fontId="2" fillId="0" borderId="0" xfId="0" applyFont="1"/>
    <xf numFmtId="2" fontId="4" fillId="0" borderId="3" xfId="0" applyNumberFormat="1" applyFont="1" applyBorder="1"/>
    <xf numFmtId="0" fontId="6" fillId="0" borderId="0" xfId="0" applyFont="1" applyAlignment="1">
      <alignment horizontal="justify" vertical="center"/>
    </xf>
    <xf numFmtId="0" fontId="1" fillId="2" borderId="0" xfId="0" applyFont="1" applyFill="1"/>
    <xf numFmtId="0" fontId="8" fillId="0" borderId="0" xfId="0" applyFont="1"/>
    <xf numFmtId="0" fontId="9" fillId="0" borderId="0" xfId="0" applyFont="1"/>
    <xf numFmtId="0" fontId="9" fillId="0" borderId="0" xfId="0" quotePrefix="1" applyFont="1"/>
    <xf numFmtId="0" fontId="4" fillId="0" borderId="0" xfId="0" applyFont="1" applyBorder="1" applyAlignment="1">
      <alignment wrapText="1"/>
    </xf>
    <xf numFmtId="2" fontId="4" fillId="0" borderId="0" xfId="0" applyNumberFormat="1" applyFont="1" applyBorder="1"/>
    <xf numFmtId="2" fontId="0" fillId="2" borderId="0" xfId="0" applyNumberFormat="1" applyFill="1"/>
    <xf numFmtId="0" fontId="0" fillId="0" borderId="0" xfId="0"/>
    <xf numFmtId="0" fontId="0" fillId="2" borderId="0" xfId="0" applyFill="1"/>
    <xf numFmtId="0" fontId="1" fillId="0" borderId="0" xfId="0" applyFont="1"/>
    <xf numFmtId="0" fontId="0" fillId="0" borderId="0" xfId="0" applyAlignment="1">
      <alignment wrapText="1"/>
    </xf>
    <xf numFmtId="0" fontId="0" fillId="0" borderId="0" xfId="0"/>
    <xf numFmtId="0" fontId="1" fillId="0" borderId="0" xfId="0" applyFont="1"/>
    <xf numFmtId="0" fontId="0" fillId="0" borderId="1" xfId="0" applyBorder="1"/>
    <xf numFmtId="2" fontId="0" fillId="0" borderId="2" xfId="0" applyNumberFormat="1" applyBorder="1"/>
  </cellXfs>
  <cellStyles count="2">
    <cellStyle name="Comma 2" xfId="1" xr:uid="{444D0184-1492-4420-BD0B-2A279F3C0AB6}"/>
    <cellStyle name="Normal" xfId="0" builtinId="0"/>
  </cellStyles>
  <dxfs count="0"/>
  <tableStyles count="0" defaultTableStyle="TableStyleMedium2" defaultPivotStyle="PivotStyleLight16"/>
  <colors>
    <mruColors>
      <color rgb="FF69BFFF"/>
      <color rgb="FFFF818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styles" Target="styles.xml"/><Relationship Id="rId7" Type="http://schemas.openxmlformats.org/officeDocument/2006/relationships/customXml" Target="../customXml/item1.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 Id="rId9"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person displayName="Nick Sillito" id="{2C075CE6-65CE-4403-B840-1065F1E9C75F}" userId="S::nsillito@peakgen.com::728306bb-6649-42fd-8271-fea0105d643e"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E11" dT="2022-06-10T09:31:24.46" personId="{2C075CE6-65CE-4403-B840-1065F1E9C75F}" id="{171901C3-0FF9-492F-9CA2-1610FC1AF1E1}">
    <text>For a new build circuit, there was no circuit before the investment, therefore the inital capacity is always 0</text>
  </threadedComment>
  <threadedComment ref="B16" dT="2022-06-10T09:43:14.23" personId="{2C075CE6-65CE-4403-B840-1065F1E9C75F}" id="{9E51B734-B54D-4A59-BC67-5CDDE66A571A}">
    <text>This is a simple reconductoring, 30 years after the asset was buit. It increases the circuit capacity, but does not change the asset life</text>
  </threadedComment>
  <threadedComment ref="B17" dT="2022-06-10T09:43:14.23" personId="{2C075CE6-65CE-4403-B840-1065F1E9C75F}" id="{C41E08B3-22F2-419D-A9DE-CEAE0375FDC2}">
    <text>This is a simple reconductoring, 30 years after the asset was buit. It increases the circuit capacity, but does not change the asset life</text>
  </threadedComment>
  <threadedComment ref="G17" dT="2022-08-17T15:40:16.83" personId="{2C075CE6-65CE-4403-B840-1065F1E9C75F}" id="{4A7EE88A-14EF-4625-9C15-D489FB78920D}">
    <text>Because the incremental capacity of this reinforcement is 0, its weighting in the expansion constant is 0. This means that like for like reconductoring has no impact on cost</text>
  </threadedComment>
  <threadedComment ref="B18" dT="2022-06-10T09:43:14.23" personId="{2C075CE6-65CE-4403-B840-1065F1E9C75F}" id="{C9A25D62-B89C-4FD1-810C-8E916E2AD708}">
    <text>This is a simple reconductoring, 30 years after the asset was buit. It increases the circuit capacity, but does not change the asset life</text>
  </threadedComment>
  <threadedComment ref="E32" dT="2022-06-10T09:31:24.46" personId="{2C075CE6-65CE-4403-B840-1065F1E9C75F}" id="{46DB6EA2-57BB-460A-8883-B992EBE67A62}">
    <text>For a new build circuit, there was no circuit before the investment, therefore the inital capacity is always 0</text>
  </threadedComment>
  <threadedComment ref="B37" dT="2022-06-10T09:43:14.23" personId="{2C075CE6-65CE-4403-B840-1065F1E9C75F}" id="{FD304629-4380-49C2-8E6C-78F63FC49289}">
    <text>This is a simple reconductoring, 30 years after the asset was buit. It increases the circuit capacity, but does not change the asset life</text>
  </threadedComment>
  <threadedComment ref="B38" dT="2022-06-10T09:43:14.23" personId="{2C075CE6-65CE-4403-B840-1065F1E9C75F}" id="{C33910DF-9AC5-419A-87AB-1AAB9A2ADFB9}">
    <text>This is a simple reconductoring, 30 years after the asset was buit. It increases the circuit capacity, but does not change the asset life</text>
  </threadedComment>
  <threadedComment ref="G38" dT="2022-08-17T15:40:16.83" personId="{2C075CE6-65CE-4403-B840-1065F1E9C75F}" id="{7976703A-3E9B-4C88-92E1-3A6665D87DA7}">
    <text>Because the incremental capacity of this reinforcement is 0, its weighting in the expansion constant is 0. This means that like for like reconductoring has no impact on cost</text>
  </threadedComment>
  <threadedComment ref="B39" dT="2022-06-10T09:43:14.23" personId="{2C075CE6-65CE-4403-B840-1065F1E9C75F}" id="{EDA9A183-7BAD-4A85-933D-AAB720A4C4EB}">
    <text>This is a simple reconductoring, 30 years after the asset was buit. It increases the circuit capacity, but does not change the asset life</text>
  </threadedComment>
  <threadedComment ref="E48" dT="2022-06-10T09:31:24.46" personId="{2C075CE6-65CE-4403-B840-1065F1E9C75F}" id="{5C3CA958-11EC-4B62-9E4B-EFB30FB61B07}">
    <text>For a new build circuit, there was no circuit before the investment, therefore the inital capacity is always 0</text>
  </threadedComment>
  <threadedComment ref="B53" dT="2022-06-10T09:43:14.23" personId="{2C075CE6-65CE-4403-B840-1065F1E9C75F}" id="{DB259098-9601-44DE-B989-862FAC2C368F}">
    <text>This is a simple reconductoring, 30 years after the asset was buit. It increases the circuit capacity, but does not change the asset life</text>
  </threadedComment>
  <threadedComment ref="B54" dT="2022-06-10T09:43:14.23" personId="{2C075CE6-65CE-4403-B840-1065F1E9C75F}" id="{6E7DD64D-1026-4EE1-9FE2-AD75C5022B46}">
    <text>This is a simple reconductoring, 30 years after the asset was buit. It increases the circuit capacity, but does not change the asset life</text>
  </threadedComment>
  <threadedComment ref="I54" dT="2022-08-17T15:40:16.83" personId="{2C075CE6-65CE-4403-B840-1065F1E9C75F}" id="{3AFB2B04-2ED8-4FE9-A71E-9F550DC579FF}">
    <text>Because the incremental capacity of this reinforcement is 0, its weighting in the expansion constant is 0. This means that like for like reconductoring has no impact on cost</text>
  </threadedComment>
  <threadedComment ref="B55" dT="2022-06-10T09:43:14.23" personId="{2C075CE6-65CE-4403-B840-1065F1E9C75F}" id="{0225D773-CDC9-4778-83DE-71BDD500544B}">
    <text>This is a simple reconductoring, 30 years after the asset was buit. It increases the circuit capacity, but does not change the asset life</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EA9F04-E647-4827-89E7-A6E3E1DDCDED}">
  <dimension ref="B2:P77"/>
  <sheetViews>
    <sheetView tabSelected="1" topLeftCell="B19" workbookViewId="0">
      <selection activeCell="E31" sqref="E31"/>
    </sheetView>
  </sheetViews>
  <sheetFormatPr defaultRowHeight="14.5"/>
  <cols>
    <col min="2" max="2" width="18.453125" customWidth="1"/>
    <col min="3" max="3" width="18.81640625" customWidth="1"/>
    <col min="4" max="4" width="13.7265625" customWidth="1"/>
    <col min="5" max="5" width="25.81640625" customWidth="1"/>
    <col min="6" max="6" width="12.26953125" customWidth="1"/>
    <col min="7" max="7" width="24.7265625" customWidth="1"/>
    <col min="8" max="8" width="18.54296875" bestFit="1" customWidth="1"/>
    <col min="9" max="9" width="23.7265625" bestFit="1" customWidth="1"/>
    <col min="10" max="10" width="52.1796875" customWidth="1"/>
    <col min="16" max="16" width="55.1796875" bestFit="1" customWidth="1"/>
    <col min="17" max="17" width="11.54296875" bestFit="1" customWidth="1"/>
  </cols>
  <sheetData>
    <row r="2" spans="2:16">
      <c r="B2" t="s">
        <v>28</v>
      </c>
    </row>
    <row r="3" spans="2:16">
      <c r="B3" t="s">
        <v>29</v>
      </c>
    </row>
    <row r="4" spans="2:16">
      <c r="B4" t="s">
        <v>30</v>
      </c>
    </row>
    <row r="5" spans="2:16">
      <c r="B5" s="15" t="s">
        <v>31</v>
      </c>
      <c r="P5" s="1"/>
    </row>
    <row r="6" spans="2:16">
      <c r="B6" s="15" t="s">
        <v>32</v>
      </c>
      <c r="P6" s="1"/>
    </row>
    <row r="7" spans="2:16">
      <c r="B7" s="1" t="s">
        <v>37</v>
      </c>
      <c r="P7" s="1"/>
    </row>
    <row r="8" spans="2:16">
      <c r="B8" s="1" t="s">
        <v>44</v>
      </c>
      <c r="P8" s="1"/>
    </row>
    <row r="9" spans="2:16">
      <c r="B9" s="15"/>
      <c r="P9" s="1"/>
    </row>
    <row r="10" spans="2:16">
      <c r="B10" s="15"/>
      <c r="P10" s="1"/>
    </row>
    <row r="11" spans="2:16" ht="37">
      <c r="B11" s="12" t="s">
        <v>19</v>
      </c>
      <c r="C11" t="s">
        <v>0</v>
      </c>
      <c r="D11" t="s">
        <v>1</v>
      </c>
      <c r="E11" t="s">
        <v>3</v>
      </c>
      <c r="F11" t="s">
        <v>2</v>
      </c>
      <c r="G11" t="s">
        <v>20</v>
      </c>
      <c r="H11" t="s">
        <v>5</v>
      </c>
    </row>
    <row r="12" spans="2:16">
      <c r="B12" t="s">
        <v>6</v>
      </c>
      <c r="C12" s="3">
        <v>10</v>
      </c>
      <c r="D12" s="3">
        <v>5000000</v>
      </c>
      <c r="E12" s="3">
        <v>0</v>
      </c>
      <c r="F12" s="3">
        <v>2000</v>
      </c>
      <c r="G12" s="6">
        <f>F12-E12</f>
        <v>2000</v>
      </c>
      <c r="H12" s="4">
        <f>D12/C12/(F12-E12)</f>
        <v>250</v>
      </c>
      <c r="I12" s="5"/>
    </row>
    <row r="13" spans="2:16">
      <c r="B13" t="s">
        <v>18</v>
      </c>
      <c r="C13" s="3">
        <v>20</v>
      </c>
      <c r="D13" s="3">
        <v>11000000</v>
      </c>
      <c r="E13" s="3">
        <v>0</v>
      </c>
      <c r="F13" s="3">
        <v>2500</v>
      </c>
      <c r="G13" s="6">
        <f t="shared" ref="G13:G15" si="0">F13-E13</f>
        <v>2500</v>
      </c>
      <c r="H13" s="4">
        <f t="shared" ref="H13:H18" si="1">D13/C13/(F13-E13)</f>
        <v>220</v>
      </c>
      <c r="I13" s="5"/>
    </row>
    <row r="14" spans="2:16">
      <c r="B14" t="s">
        <v>7</v>
      </c>
      <c r="C14" s="3">
        <v>15</v>
      </c>
      <c r="D14" s="3">
        <v>8625000</v>
      </c>
      <c r="E14" s="3">
        <v>0</v>
      </c>
      <c r="F14" s="3">
        <v>2700</v>
      </c>
      <c r="G14" s="6">
        <f t="shared" si="0"/>
        <v>2700</v>
      </c>
      <c r="H14" s="4">
        <f t="shared" si="1"/>
        <v>212.96296296296296</v>
      </c>
      <c r="I14" s="5"/>
      <c r="J14" s="1" t="s">
        <v>12</v>
      </c>
      <c r="K14" s="2">
        <v>0.04</v>
      </c>
    </row>
    <row r="15" spans="2:16">
      <c r="B15" t="s">
        <v>8</v>
      </c>
      <c r="C15" s="3">
        <v>75</v>
      </c>
      <c r="D15" s="3">
        <v>32500000</v>
      </c>
      <c r="E15" s="3">
        <v>0</v>
      </c>
      <c r="F15" s="3">
        <v>3120</v>
      </c>
      <c r="G15" s="6">
        <f t="shared" si="0"/>
        <v>3120</v>
      </c>
      <c r="H15" s="4">
        <f t="shared" si="1"/>
        <v>138.88888888888889</v>
      </c>
      <c r="I15" s="5"/>
      <c r="J15" s="1"/>
      <c r="K15" s="11"/>
    </row>
    <row r="16" spans="2:16">
      <c r="B16" t="s">
        <v>9</v>
      </c>
      <c r="C16" s="2">
        <v>75</v>
      </c>
      <c r="D16" s="3">
        <v>10750000</v>
      </c>
      <c r="E16" s="3">
        <v>2000</v>
      </c>
      <c r="F16" s="3">
        <v>2500</v>
      </c>
      <c r="G16" s="6">
        <f>F16-E16</f>
        <v>500</v>
      </c>
      <c r="H16" s="4">
        <f t="shared" si="1"/>
        <v>286.66666666666669</v>
      </c>
      <c r="I16" s="5"/>
      <c r="J16" s="1" t="s">
        <v>16</v>
      </c>
      <c r="K16" s="19">
        <v>50</v>
      </c>
    </row>
    <row r="17" spans="2:11">
      <c r="B17" t="s">
        <v>10</v>
      </c>
      <c r="C17" s="2">
        <v>50</v>
      </c>
      <c r="D17" s="3">
        <v>2500000</v>
      </c>
      <c r="E17" s="3">
        <v>1750</v>
      </c>
      <c r="F17" s="3">
        <v>2000</v>
      </c>
      <c r="G17" s="6">
        <f>F17-E17</f>
        <v>250</v>
      </c>
      <c r="H17" s="4">
        <f t="shared" si="1"/>
        <v>200</v>
      </c>
      <c r="I17" s="5"/>
      <c r="J17" t="s">
        <v>15</v>
      </c>
      <c r="K17" s="8">
        <f>WACC/(1-(1+WACC)^-Assumedyears)</f>
        <v>4.6550200449541529E-2</v>
      </c>
    </row>
    <row r="18" spans="2:11">
      <c r="B18" t="s">
        <v>11</v>
      </c>
      <c r="C18" s="2">
        <v>350</v>
      </c>
      <c r="D18" s="3">
        <v>41250000</v>
      </c>
      <c r="E18" s="3">
        <v>2750</v>
      </c>
      <c r="F18" s="3">
        <v>3150</v>
      </c>
      <c r="G18" s="6">
        <f>F18-E18</f>
        <v>400</v>
      </c>
      <c r="H18" s="4">
        <f t="shared" si="1"/>
        <v>294.64285714285711</v>
      </c>
      <c r="I18" s="5"/>
      <c r="J18" t="s">
        <v>13</v>
      </c>
      <c r="K18" s="2">
        <v>1.7999999999999999E-2</v>
      </c>
    </row>
    <row r="19" spans="2:11">
      <c r="J19" t="s">
        <v>17</v>
      </c>
      <c r="K19" s="8">
        <f>SUM(K17:K18)</f>
        <v>6.4550200449541531E-2</v>
      </c>
    </row>
    <row r="20" spans="2:11">
      <c r="G20" t="s">
        <v>14</v>
      </c>
      <c r="H20" s="7">
        <f>SUMPRODUCT(C12:C18, G12:G18, H12:H18) / SUMPRODUCT(C12:C18, G12:G18)</f>
        <v>208.8400374181478</v>
      </c>
    </row>
    <row r="21" spans="2:11" ht="15" thickBot="1"/>
    <row r="22" spans="2:11" ht="65" customHeight="1" thickBot="1">
      <c r="C22" s="13" t="s">
        <v>53</v>
      </c>
      <c r="D22" s="14">
        <f>H20*K19</f>
        <v>13.480666277231194</v>
      </c>
      <c r="E22" s="16" t="s">
        <v>24</v>
      </c>
    </row>
    <row r="23" spans="2:11" ht="19" customHeight="1">
      <c r="B23" s="28" t="s">
        <v>49</v>
      </c>
      <c r="C23" s="23"/>
      <c r="D23" s="24"/>
      <c r="E23" s="16"/>
    </row>
    <row r="24" spans="2:11" ht="15" customHeight="1">
      <c r="C24" s="26" t="s">
        <v>45</v>
      </c>
      <c r="D24" s="27">
        <v>0.2</v>
      </c>
      <c r="E24" s="16"/>
    </row>
    <row r="25" spans="2:11" ht="27.5" customHeight="1">
      <c r="C25" s="29" t="s">
        <v>50</v>
      </c>
      <c r="D25" s="27">
        <v>14.56</v>
      </c>
      <c r="E25" s="16" t="s">
        <v>54</v>
      </c>
    </row>
    <row r="26" spans="2:11" ht="27.5" customHeight="1">
      <c r="C26" s="29" t="s">
        <v>46</v>
      </c>
      <c r="D26" s="25">
        <f>D22</f>
        <v>13.480666277231194</v>
      </c>
      <c r="E26" s="16"/>
    </row>
    <row r="27" spans="2:11" ht="15" customHeight="1">
      <c r="C27" s="26" t="s">
        <v>47</v>
      </c>
      <c r="D27" s="27">
        <v>150</v>
      </c>
      <c r="E27" s="16"/>
    </row>
    <row r="28" spans="2:11" ht="20" customHeight="1">
      <c r="C28" s="26" t="s">
        <v>48</v>
      </c>
      <c r="D28" s="27">
        <v>160</v>
      </c>
      <c r="E28" s="16"/>
    </row>
    <row r="29" spans="2:11" ht="14.5" customHeight="1" thickBot="1">
      <c r="C29" s="23"/>
      <c r="D29" s="24"/>
      <c r="E29" s="16" t="s">
        <v>55</v>
      </c>
    </row>
    <row r="30" spans="2:11" ht="13" customHeight="1" thickBot="1">
      <c r="C30" s="32" t="s">
        <v>4</v>
      </c>
      <c r="D30" s="33">
        <f>IF(D26&gt;0, D24*D26 + (1-D24) *D25*D28/D27, D25*D28/D27)</f>
        <v>15.120666588779574</v>
      </c>
      <c r="E30" s="16" t="s">
        <v>56</v>
      </c>
    </row>
    <row r="32" spans="2:11" ht="37">
      <c r="B32" s="12" t="s">
        <v>21</v>
      </c>
      <c r="C32" t="s">
        <v>0</v>
      </c>
      <c r="D32" t="s">
        <v>1</v>
      </c>
      <c r="E32" t="s">
        <v>3</v>
      </c>
      <c r="F32" t="s">
        <v>2</v>
      </c>
      <c r="G32" t="s">
        <v>20</v>
      </c>
      <c r="H32" t="s">
        <v>5</v>
      </c>
    </row>
    <row r="33" spans="2:11">
      <c r="B33" t="s">
        <v>6</v>
      </c>
      <c r="C33" s="3">
        <v>30</v>
      </c>
      <c r="D33" s="3">
        <v>20000000</v>
      </c>
      <c r="E33" s="3">
        <v>0</v>
      </c>
      <c r="F33" s="3">
        <v>2000</v>
      </c>
      <c r="G33" s="6">
        <f>F33-E33</f>
        <v>2000</v>
      </c>
      <c r="H33" s="4">
        <f>D33/C33/(F33-E33)</f>
        <v>333.33333333333331</v>
      </c>
    </row>
    <row r="34" spans="2:11">
      <c r="B34" t="s">
        <v>18</v>
      </c>
      <c r="C34" s="3">
        <v>50</v>
      </c>
      <c r="D34" s="3">
        <v>37000000</v>
      </c>
      <c r="E34" s="3">
        <v>0</v>
      </c>
      <c r="F34" s="3">
        <v>2500</v>
      </c>
      <c r="G34" s="6">
        <f t="shared" ref="G34:G36" si="2">F34-E34</f>
        <v>2500</v>
      </c>
      <c r="H34" s="4">
        <f>D34/C34/(F34-E34)</f>
        <v>296</v>
      </c>
    </row>
    <row r="35" spans="2:11">
      <c r="B35" t="s">
        <v>7</v>
      </c>
      <c r="C35" s="3">
        <v>100</v>
      </c>
      <c r="D35" s="3">
        <v>90000000</v>
      </c>
      <c r="E35" s="3">
        <v>0</v>
      </c>
      <c r="F35" s="3">
        <v>2700</v>
      </c>
      <c r="G35" s="6">
        <f t="shared" si="2"/>
        <v>2700</v>
      </c>
      <c r="H35" s="4">
        <f>D35/C35/(F35-E35)</f>
        <v>333.33333333333331</v>
      </c>
    </row>
    <row r="36" spans="2:11">
      <c r="B36" t="s">
        <v>8</v>
      </c>
      <c r="C36" s="3">
        <v>75</v>
      </c>
      <c r="D36" s="3">
        <v>83000000</v>
      </c>
      <c r="E36" s="3">
        <v>0</v>
      </c>
      <c r="F36" s="3">
        <v>3120</v>
      </c>
      <c r="G36" s="6">
        <f t="shared" si="2"/>
        <v>3120</v>
      </c>
      <c r="H36" s="4">
        <f>D36/C36/(F36-E36)</f>
        <v>354.70085470085473</v>
      </c>
    </row>
    <row r="37" spans="2:11">
      <c r="B37" t="s">
        <v>9</v>
      </c>
      <c r="C37" s="2">
        <v>75</v>
      </c>
      <c r="D37" s="3">
        <v>40750000</v>
      </c>
      <c r="E37" s="3">
        <v>2000</v>
      </c>
      <c r="F37" s="3">
        <v>2500</v>
      </c>
      <c r="G37" s="6">
        <f>F37-E37</f>
        <v>500</v>
      </c>
      <c r="H37" s="4">
        <f t="shared" ref="H37:H39" si="3">D37/C37/(F37-E37)</f>
        <v>1086.6666666666667</v>
      </c>
    </row>
    <row r="38" spans="2:11">
      <c r="B38" t="s">
        <v>10</v>
      </c>
      <c r="C38" s="2">
        <v>50</v>
      </c>
      <c r="D38" s="3">
        <v>10500000</v>
      </c>
      <c r="E38" s="3">
        <v>1750</v>
      </c>
      <c r="F38" s="3">
        <v>2000</v>
      </c>
      <c r="G38" s="6">
        <f>F38-E38</f>
        <v>250</v>
      </c>
      <c r="H38" s="4">
        <f t="shared" si="3"/>
        <v>840</v>
      </c>
      <c r="K38" s="8"/>
    </row>
    <row r="39" spans="2:11">
      <c r="B39" t="s">
        <v>11</v>
      </c>
      <c r="C39" s="2">
        <v>100</v>
      </c>
      <c r="D39" s="3">
        <v>141250000</v>
      </c>
      <c r="E39" s="3">
        <v>2750</v>
      </c>
      <c r="F39" s="3">
        <v>3150</v>
      </c>
      <c r="G39" s="6">
        <f>F39-E39</f>
        <v>400</v>
      </c>
      <c r="H39" s="4">
        <f t="shared" si="3"/>
        <v>3531.25</v>
      </c>
      <c r="K39" s="8"/>
    </row>
    <row r="40" spans="2:11">
      <c r="K40" s="8"/>
    </row>
    <row r="41" spans="2:11">
      <c r="G41" t="s">
        <v>14</v>
      </c>
      <c r="H41" s="7">
        <f>SUMPRODUCT(C33:C39, G33:G39, H33:H39) / SUMPRODUCT(C33:C39, G33:G39)</f>
        <v>542.36200256739414</v>
      </c>
    </row>
    <row r="42" spans="2:11" ht="15" thickBot="1"/>
    <row r="43" spans="2:11" ht="28" customHeight="1" thickBot="1">
      <c r="C43" s="9" t="s">
        <v>24</v>
      </c>
      <c r="D43" s="10">
        <f>H41*K19</f>
        <v>35.009575981940053</v>
      </c>
      <c r="E43" s="31" t="s">
        <v>51</v>
      </c>
    </row>
    <row r="44" spans="2:11" ht="31" customHeight="1" thickBot="1">
      <c r="C44" s="13" t="s">
        <v>23</v>
      </c>
      <c r="D44" s="17">
        <f>D43/D22</f>
        <v>2.5970211903451035</v>
      </c>
      <c r="E44" s="16" t="s">
        <v>52</v>
      </c>
    </row>
    <row r="45" spans="2:11" s="30" customFormat="1" ht="31" customHeight="1">
      <c r="B45" s="31"/>
      <c r="C45" s="23"/>
      <c r="D45" s="24"/>
      <c r="E45" s="16"/>
    </row>
    <row r="46" spans="2:11" s="30" customFormat="1" ht="31" customHeight="1">
      <c r="C46" s="23"/>
      <c r="D46" s="24"/>
      <c r="E46" s="16"/>
    </row>
    <row r="48" spans="2:11" ht="37">
      <c r="B48" s="12" t="s">
        <v>22</v>
      </c>
      <c r="C48" t="s">
        <v>0</v>
      </c>
      <c r="D48" t="s">
        <v>1</v>
      </c>
      <c r="E48" t="s">
        <v>3</v>
      </c>
      <c r="F48" t="s">
        <v>2</v>
      </c>
      <c r="G48" t="s">
        <v>20</v>
      </c>
      <c r="H48" t="s">
        <v>5</v>
      </c>
    </row>
    <row r="49" spans="2:12">
      <c r="B49" t="s">
        <v>6</v>
      </c>
      <c r="C49" s="3">
        <v>20</v>
      </c>
      <c r="D49" s="3">
        <v>30000000</v>
      </c>
      <c r="E49" s="3">
        <v>0</v>
      </c>
      <c r="F49" s="3">
        <v>2000</v>
      </c>
      <c r="G49" s="6">
        <f>F49-E49</f>
        <v>2000</v>
      </c>
      <c r="H49" s="4">
        <f>D49/C49/(F49-E49)</f>
        <v>750</v>
      </c>
      <c r="K49" s="5"/>
    </row>
    <row r="50" spans="2:12">
      <c r="B50" t="s">
        <v>18</v>
      </c>
      <c r="C50" s="3">
        <v>25</v>
      </c>
      <c r="D50" s="3">
        <v>44000000</v>
      </c>
      <c r="E50" s="3">
        <v>0</v>
      </c>
      <c r="F50" s="3">
        <v>2500</v>
      </c>
      <c r="G50" s="6">
        <f t="shared" ref="G50:G52" si="4">F50-E50</f>
        <v>2500</v>
      </c>
      <c r="H50" s="4">
        <f>D50/C50/(F50-E50)</f>
        <v>704</v>
      </c>
      <c r="K50" s="5"/>
    </row>
    <row r="51" spans="2:12">
      <c r="B51" t="s">
        <v>7</v>
      </c>
      <c r="C51" s="3">
        <v>50</v>
      </c>
      <c r="D51" s="3">
        <v>110000000</v>
      </c>
      <c r="E51" s="3">
        <v>0</v>
      </c>
      <c r="F51" s="3">
        <v>2700</v>
      </c>
      <c r="G51" s="6">
        <f t="shared" si="4"/>
        <v>2700</v>
      </c>
      <c r="H51" s="4">
        <f>D51/C51/(F51-E51)</f>
        <v>814.81481481481478</v>
      </c>
      <c r="K51" s="5"/>
    </row>
    <row r="52" spans="2:12">
      <c r="B52" t="s">
        <v>8</v>
      </c>
      <c r="C52" s="3">
        <v>50</v>
      </c>
      <c r="D52" s="3">
        <v>93000000</v>
      </c>
      <c r="E52" s="3">
        <v>0</v>
      </c>
      <c r="F52" s="3">
        <v>3120</v>
      </c>
      <c r="G52" s="6">
        <f t="shared" si="4"/>
        <v>3120</v>
      </c>
      <c r="H52" s="4">
        <f>D52/C52/(F52-E52)</f>
        <v>596.15384615384619</v>
      </c>
      <c r="K52" s="5"/>
    </row>
    <row r="53" spans="2:12">
      <c r="B53" t="s">
        <v>36</v>
      </c>
      <c r="C53" s="2"/>
      <c r="D53" s="3"/>
      <c r="E53" s="2"/>
      <c r="F53" s="2"/>
      <c r="G53" s="3"/>
      <c r="H53" s="3"/>
      <c r="I53" s="6"/>
    </row>
    <row r="54" spans="2:12">
      <c r="B54" t="s">
        <v>38</v>
      </c>
      <c r="C54" s="2"/>
      <c r="D54" s="3"/>
      <c r="E54" s="2"/>
      <c r="F54" s="2"/>
      <c r="G54" s="3"/>
      <c r="H54" s="3"/>
      <c r="I54" s="6"/>
      <c r="L54" s="8"/>
    </row>
    <row r="55" spans="2:12">
      <c r="B55" t="s">
        <v>41</v>
      </c>
      <c r="C55" s="2"/>
      <c r="D55" s="3"/>
      <c r="E55" s="2"/>
      <c r="F55" s="2"/>
      <c r="G55" s="3"/>
      <c r="H55" s="3"/>
      <c r="I55" s="6"/>
      <c r="L55" s="8"/>
    </row>
    <row r="56" spans="2:12">
      <c r="L56" s="8"/>
    </row>
    <row r="57" spans="2:12">
      <c r="G57" t="s">
        <v>14</v>
      </c>
      <c r="H57" s="7">
        <f>SUMPRODUCT(C49:C55, G49:G55, H49:H55) / SUMPRODUCT(C49:C55, G49:G55)</f>
        <v>703.93900889453619</v>
      </c>
      <c r="J57" s="7"/>
    </row>
    <row r="58" spans="2:12" ht="15" thickBot="1"/>
    <row r="59" spans="2:12" ht="15" thickBot="1">
      <c r="C59" s="9" t="s">
        <v>24</v>
      </c>
      <c r="D59" s="10">
        <f>H57*K19</f>
        <v>45.43940412839391</v>
      </c>
      <c r="E59" s="31" t="s">
        <v>51</v>
      </c>
    </row>
    <row r="60" spans="2:12" ht="29.5" thickBot="1">
      <c r="C60" s="13" t="s">
        <v>23</v>
      </c>
      <c r="D60" s="17">
        <f>D59/D22</f>
        <v>3.3707090728253495</v>
      </c>
      <c r="E60" s="16" t="s">
        <v>52</v>
      </c>
    </row>
    <row r="63" spans="2:12" ht="19.5">
      <c r="B63" s="21" t="s">
        <v>25</v>
      </c>
    </row>
    <row r="64" spans="2:12" ht="19.5">
      <c r="B64" s="22" t="s">
        <v>43</v>
      </c>
    </row>
    <row r="65" spans="2:2">
      <c r="B65" s="1" t="s">
        <v>33</v>
      </c>
    </row>
    <row r="66" spans="2:2">
      <c r="B66" s="1" t="s">
        <v>26</v>
      </c>
    </row>
    <row r="67" spans="2:2">
      <c r="B67" s="1" t="s">
        <v>27</v>
      </c>
    </row>
    <row r="68" spans="2:2">
      <c r="B68" s="1" t="s">
        <v>35</v>
      </c>
    </row>
    <row r="69" spans="2:2">
      <c r="B69" s="1"/>
    </row>
    <row r="70" spans="2:2">
      <c r="B70" s="1" t="s">
        <v>39</v>
      </c>
    </row>
    <row r="71" spans="2:2">
      <c r="B71" s="1" t="s">
        <v>40</v>
      </c>
    </row>
    <row r="72" spans="2:2">
      <c r="B72" s="1"/>
    </row>
    <row r="73" spans="2:2">
      <c r="B73" s="1"/>
    </row>
    <row r="74" spans="2:2">
      <c r="B74" s="1"/>
    </row>
    <row r="75" spans="2:2">
      <c r="B75" s="1"/>
    </row>
    <row r="76" spans="2:2">
      <c r="B76" s="20" t="s">
        <v>42</v>
      </c>
    </row>
    <row r="77" spans="2:2" ht="280">
      <c r="B77" s="18" t="s">
        <v>34</v>
      </c>
    </row>
  </sheetData>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095E1BDC5029614ABF43223A464FD248" ma:contentTypeVersion="12" ma:contentTypeDescription="Create a new document." ma:contentTypeScope="" ma:versionID="2474c7f4549ad8682880aca525ed79ee">
  <xsd:schema xmlns:xsd="http://www.w3.org/2001/XMLSchema" xmlns:xs="http://www.w3.org/2001/XMLSchema" xmlns:p="http://schemas.microsoft.com/office/2006/metadata/properties" xmlns:ns2="f71abe4e-f5ff-49cd-8eff-5f4949acc510" xmlns:ns3="97b6fe81-1556-4112-94ca-31043ca39b71" targetNamespace="http://schemas.microsoft.com/office/2006/metadata/properties" ma:root="true" ma:fieldsID="496125ef1f1b50d60b2c8ba73c0e8f8d" ns2:_="" ns3:_="">
    <xsd:import namespace="f71abe4e-f5ff-49cd-8eff-5f4949acc510"/>
    <xsd:import namespace="97b6fe81-1556-4112-94ca-31043ca39b71"/>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71abe4e-f5ff-49cd-8eff-5f4949acc51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b6fe81-1556-4112-94ca-31043ca39b71"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BC8DFA6-2E38-4FFF-9608-2A0DBBB61E54}">
  <ds:schemaRefs>
    <ds:schemaRef ds:uri="http://schemas.microsoft.com/sharepoint/v3/contenttype/forms"/>
  </ds:schemaRefs>
</ds:datastoreItem>
</file>

<file path=customXml/itemProps2.xml><?xml version="1.0" encoding="utf-8"?>
<ds:datastoreItem xmlns:ds="http://schemas.openxmlformats.org/officeDocument/2006/customXml" ds:itemID="{C71D7399-91A0-4D17-A6F1-67E6F2AA59D1}"/>
</file>

<file path=customXml/itemProps3.xml><?xml version="1.0" encoding="utf-8"?>
<ds:datastoreItem xmlns:ds="http://schemas.openxmlformats.org/officeDocument/2006/customXml" ds:itemID="{9D41AF28-BEA9-436B-B873-23FB66DD2C6F}">
  <ds:schemaRefs>
    <ds:schemaRef ds:uri="http://schemas.microsoft.com/office/2006/metadata/properties"/>
    <ds:schemaRef ds:uri="http://schemas.microsoft.com/office/infopath/2007/PartnerControls"/>
    <ds:schemaRef ds:uri="ecbfe105-6ac8-456f-b862-d8441338110b"/>
    <ds:schemaRef ds:uri="a9c55b04-a7a9-4ad1-ae8c-22dbe19f9100"/>
    <ds:schemaRef ds:uri="cadce026-d35b-4a62-a2ee-1436bb44fb55"/>
    <ds:schemaRef ds:uri="6032ed8b-3e71-4b2f-ab7b-020545ac21c9"/>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3</vt:i4>
      </vt:variant>
    </vt:vector>
  </HeadingPairs>
  <TitlesOfParts>
    <vt:vector size="4" baseType="lpstr">
      <vt:lpstr>MWkm weighting</vt:lpstr>
      <vt:lpstr>Assumedyears</vt:lpstr>
      <vt:lpstr>Overheads</vt:lpstr>
      <vt:lpstr>WACC</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Nick Sillito</dc:creator>
  <cp:lastModifiedBy>Mott, Paul</cp:lastModifiedBy>
  <cp:lastPrinted>2022-09-19T09:01:28Z</cp:lastPrinted>
  <dcterms:created xsi:type="dcterms:W3CDTF">2022-06-10T07:33:58Z</dcterms:created>
  <dcterms:modified xsi:type="dcterms:W3CDTF">2022-10-31T10:47:13Z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0x010100095E1BDC5029614ABF43223A464FD248</vt:lpwstr>
  </property>
  <property fmtid="{D5CDD505-2E9C-101B-9397-08002B2CF9AE}" pid="3" name="MediaServiceImageTags">
    <vt:lpwstr/>
  </property>
</Properties>
</file>